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Work\000 Daily Backable\Prospecting Clients\"/>
    </mc:Choice>
  </mc:AlternateContent>
  <xr:revisionPtr revIDLastSave="0" documentId="13_ncr:1_{7BEF8D3D-16F1-4ED5-8C09-4FBCA7AFE51E}" xr6:coauthVersionLast="47" xr6:coauthVersionMax="47" xr10:uidLastSave="{00000000-0000-0000-0000-000000000000}"/>
  <bookViews>
    <workbookView xWindow="2865" yWindow="75" windowWidth="23835" windowHeight="15060" activeTab="2" xr2:uid="{00000000-000D-0000-FFFF-FFFF00000000}"/>
  </bookViews>
  <sheets>
    <sheet name="Platina" sheetId="27" r:id="rId1"/>
    <sheet name=" Intro  Please Read for More!" sheetId="26" r:id="rId2"/>
    <sheet name="The BRR Calculator" sheetId="5" r:id="rId3"/>
    <sheet name="More Free Sheets!" sheetId="28" r:id="rId4"/>
  </sheets>
  <calcPr calcId="191029"/>
</workbook>
</file>

<file path=xl/calcChain.xml><?xml version="1.0" encoding="utf-8"?>
<calcChain xmlns="http://schemas.openxmlformats.org/spreadsheetml/2006/main">
  <c r="D11" i="5" l="1"/>
  <c r="S13" i="5" l="1"/>
  <c r="S15" i="5" s="1"/>
  <c r="N27" i="5"/>
  <c r="D46" i="5"/>
  <c r="D13" i="5" l="1"/>
  <c r="N21" i="5" l="1"/>
  <c r="D35" i="5"/>
  <c r="Q32" i="5" s="1"/>
  <c r="D19" i="5"/>
  <c r="N19" i="5" l="1"/>
  <c r="N13" i="5"/>
  <c r="N18" i="5"/>
  <c r="N37" i="5"/>
  <c r="N22" i="5" l="1"/>
  <c r="N25" i="5" l="1"/>
  <c r="N24" i="5"/>
  <c r="S23" i="5"/>
  <c r="E6" i="5" l="1"/>
  <c r="S27" i="5"/>
  <c r="S22" i="5" l="1"/>
  <c r="S21" i="5"/>
  <c r="S20" i="5"/>
  <c r="N17" i="5"/>
  <c r="S17" i="5"/>
  <c r="N16" i="5"/>
  <c r="N15" i="5"/>
  <c r="S25" i="5" l="1"/>
  <c r="N41" i="5" l="1"/>
  <c r="Q35" i="5"/>
  <c r="N14" i="5" l="1"/>
  <c r="N29" i="5" s="1"/>
  <c r="Q33" i="5" s="1"/>
  <c r="N39" i="5" l="1"/>
  <c r="R37" i="5"/>
  <c r="R41" i="5"/>
</calcChain>
</file>

<file path=xl/sharedStrings.xml><?xml version="1.0" encoding="utf-8"?>
<sst xmlns="http://schemas.openxmlformats.org/spreadsheetml/2006/main" count="105" uniqueCount="100">
  <si>
    <t>Purchase Price</t>
  </si>
  <si>
    <t>Mortgage Repayments</t>
  </si>
  <si>
    <t>Re-furb</t>
  </si>
  <si>
    <t>Survey</t>
  </si>
  <si>
    <t>Legal</t>
  </si>
  <si>
    <t>Ground Rent</t>
  </si>
  <si>
    <t>Money Left In</t>
  </si>
  <si>
    <t>Stamp Duty</t>
  </si>
  <si>
    <t>Total Outlay</t>
  </si>
  <si>
    <t>Bridge Cost</t>
  </si>
  <si>
    <t>Market Value</t>
  </si>
  <si>
    <t>Bridge Fees</t>
  </si>
  <si>
    <t>Maintenance</t>
  </si>
  <si>
    <t>Management</t>
  </si>
  <si>
    <t>Total Monthly  Out</t>
  </si>
  <si>
    <t>Equity</t>
  </si>
  <si>
    <t>Property purchase price</t>
  </si>
  <si>
    <t>Survey Fee</t>
  </si>
  <si>
    <t>Legal Fees</t>
  </si>
  <si>
    <t>Mortgage Fees</t>
  </si>
  <si>
    <t>Monthly Rental Income</t>
  </si>
  <si>
    <t>JV Loan Cost</t>
  </si>
  <si>
    <t xml:space="preserve">Notes: </t>
  </si>
  <si>
    <t>Property Value Post Refurbishment</t>
  </si>
  <si>
    <t xml:space="preserve"> %   BMV</t>
  </si>
  <si>
    <t>If taking Bridging Loan</t>
  </si>
  <si>
    <t>Amount</t>
  </si>
  <si>
    <t>Agreed Interest</t>
  </si>
  <si>
    <t>Any other loans:</t>
  </si>
  <si>
    <t>JV Finance:</t>
  </si>
  <si>
    <t>All loans are assumed to be interest only</t>
  </si>
  <si>
    <t>Acquire Property</t>
  </si>
  <si>
    <t>LTV</t>
  </si>
  <si>
    <t>Mortgage Amount</t>
  </si>
  <si>
    <t>Mortgage Interest Rate</t>
  </si>
  <si>
    <t>Other  Loans Cost</t>
  </si>
  <si>
    <t>Management %</t>
  </si>
  <si>
    <t>Est Monthly Maintenance</t>
  </si>
  <si>
    <t>Net Monthly Cashflow</t>
  </si>
  <si>
    <t>Re-mortgage costs (legals &amp; val)</t>
  </si>
  <si>
    <t>Re-mortgage Costs</t>
  </si>
  <si>
    <t>Other Costs</t>
  </si>
  <si>
    <t>Cleaning</t>
  </si>
  <si>
    <t>Refurbishment Costs</t>
  </si>
  <si>
    <t>Number of Rooms</t>
  </si>
  <si>
    <t>Rent per Room</t>
  </si>
  <si>
    <t xml:space="preserve">   eg. Inclusive bills, cleaning</t>
  </si>
  <si>
    <t>No of Months</t>
  </si>
  <si>
    <t xml:space="preserve">
Auction or Source Fees</t>
  </si>
  <si>
    <t>Auction/Source Fees</t>
  </si>
  <si>
    <t>I/O Gross Yield</t>
  </si>
  <si>
    <t>I/O Gross ROI</t>
  </si>
  <si>
    <t>I/O Net ROI</t>
  </si>
  <si>
    <t>Council Tax per Month</t>
  </si>
  <si>
    <t>Void Months</t>
  </si>
  <si>
    <t>Extra Bills during voids</t>
  </si>
  <si>
    <t>Net Yields and ROIs are for indicative purposes and may not account for all possible expenses</t>
  </si>
  <si>
    <t>Insurance &amp; Safety Certs</t>
  </si>
  <si>
    <t>Fees @ 2%</t>
  </si>
  <si>
    <t>I/O Net Yield Year 1</t>
  </si>
  <si>
    <t>I/O Net Yield Year 2+</t>
  </si>
  <si>
    <t>Gross ROI has been calculated following re-finance based on money left in deal</t>
  </si>
  <si>
    <t>Stamp Duty (Addn Property)</t>
  </si>
  <si>
    <t>Single or Multi-Let</t>
  </si>
  <si>
    <t xml:space="preserve">Optional - Factor in potential void months </t>
  </si>
  <si>
    <t>Ground Rent &amp; Service Charges</t>
  </si>
  <si>
    <t>Electricity</t>
  </si>
  <si>
    <t>Water</t>
  </si>
  <si>
    <t>Gas</t>
  </si>
  <si>
    <t>Other Costs (pm)</t>
  </si>
  <si>
    <t>Insurance</t>
  </si>
  <si>
    <t>Boiler Cover</t>
  </si>
  <si>
    <t>Cost Breakdowns:</t>
  </si>
  <si>
    <t>Other</t>
  </si>
  <si>
    <t>Property costs while vacant</t>
  </si>
  <si>
    <t>Extra Property Costs</t>
  </si>
  <si>
    <t>Extra Fees -broker, exit etc</t>
  </si>
  <si>
    <t>Re Finance after Re Furbishment</t>
  </si>
  <si>
    <t>(-ve) value = profit</t>
  </si>
  <si>
    <t>(Gross Rental vs Money Left In)</t>
  </si>
  <si>
    <t>(Purchase Price vs Gross Rental)</t>
  </si>
  <si>
    <t>(Purchase &amp; Costs &amp; Refurb vs Net Rental)</t>
  </si>
  <si>
    <t>(Without Purchase Costs &amp; voids)</t>
  </si>
  <si>
    <t>(Rent Rxd less Expenses vs Money Left In)</t>
  </si>
  <si>
    <t>Interest Rate (monthly)</t>
  </si>
  <si>
    <t>Interest Rate (Annual)</t>
  </si>
  <si>
    <t>(BRR - Buy Refurbish Refnance)</t>
  </si>
  <si>
    <t>Council Tax</t>
  </si>
  <si>
    <t>Safety Certs</t>
  </si>
  <si>
    <t>(fill in other costs below)</t>
  </si>
  <si>
    <t>Russell</t>
  </si>
  <si>
    <t>Stamp Duty is calculated using current England rates as at 1 September 2024. Please ask if you require rates pertaining to Scotland or Wales.</t>
  </si>
  <si>
    <t>Buy, Refurbish, Refinance, Rent Serviced Accommodation</t>
  </si>
  <si>
    <t>Rent 2 Rent HMO</t>
  </si>
  <si>
    <t>Calculators</t>
  </si>
  <si>
    <t>Running SA</t>
  </si>
  <si>
    <t>Russ Cohen</t>
  </si>
  <si>
    <t>Founder – Platina Specialist Finance</t>
  </si>
  <si>
    <t>These are just some of the other free sheets I have, others include Property Inspections, Household Budget / Affordability, and I am adding to these all the time.</t>
  </si>
  <si>
    <t>Thanks again for your interest, maybe speak to you soon!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</si>
</sst>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(&quot;£&quot;* #,##0.00_);_(&quot;£&quot;* \(#,##0.00\);_(&quot;£&quot;* &quot;-&quot;??_);_(@_)"/>
    <numFmt numFmtId="165" formatCode="#,##0_ ;\-#,##0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2060"/>
      <name val="Arial"/>
      <family val="2"/>
    </font>
    <font>
      <sz val="14"/>
      <color theme="1"/>
      <name val="Arial"/>
      <family val="2"/>
    </font>
    <font>
      <sz val="14"/>
      <color rgb="FF002060"/>
      <name val="Arial"/>
      <family val="2"/>
    </font>
    <font>
      <i/>
      <sz val="14"/>
      <color theme="6" tint="-0.499984740745262"/>
      <name val="Arial"/>
      <family val="2"/>
    </font>
    <font>
      <sz val="14"/>
      <color theme="5" tint="-0.499984740745262"/>
      <name val="Arial"/>
      <family val="2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rgb="FF001A0C"/>
      <name val="Arial"/>
      <family val="2"/>
    </font>
    <font>
      <b/>
      <sz val="14"/>
      <color rgb="FFFF0000"/>
      <name val="Arial"/>
      <family val="2"/>
    </font>
    <font>
      <b/>
      <sz val="11"/>
      <color rgb="FF001A0C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001A0C"/>
      <name val="Arial"/>
      <family val="2"/>
    </font>
    <font>
      <sz val="14"/>
      <color rgb="FF001A0C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24"/>
      <color theme="0"/>
      <name val="Calibri"/>
      <family val="2"/>
      <scheme val="minor"/>
    </font>
    <font>
      <sz val="16"/>
      <color theme="0"/>
      <name val="Arial"/>
      <family val="2"/>
    </font>
    <font>
      <b/>
      <i/>
      <sz val="14"/>
      <color theme="6" tint="-0.499984740745262"/>
      <name val="Arial"/>
      <family val="2"/>
    </font>
    <font>
      <b/>
      <sz val="14"/>
      <color theme="0"/>
      <name val="Calibri"/>
      <family val="2"/>
      <scheme val="minor"/>
    </font>
    <font>
      <sz val="28"/>
      <color theme="1"/>
      <name val="Brush Script MT"/>
      <family val="4"/>
    </font>
    <font>
      <b/>
      <u/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2" borderId="4" applyNumberFormat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64" fontId="7" fillId="0" borderId="0" xfId="0" applyNumberFormat="1" applyFont="1"/>
    <xf numFmtId="2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0" xfId="0" applyFont="1"/>
    <xf numFmtId="164" fontId="2" fillId="0" borderId="0" xfId="1" applyFont="1" applyProtection="1">
      <protection locked="0"/>
    </xf>
    <xf numFmtId="164" fontId="2" fillId="0" borderId="0" xfId="1" applyFont="1" applyProtection="1"/>
    <xf numFmtId="164" fontId="2" fillId="0" borderId="0" xfId="1" applyFont="1" applyAlignment="1" applyProtection="1">
      <alignment horizontal="right"/>
    </xf>
    <xf numFmtId="10" fontId="2" fillId="0" borderId="0" xfId="1" applyNumberFormat="1" applyFont="1" applyProtection="1">
      <protection locked="0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1" quotePrefix="1" applyFont="1" applyAlignment="1" applyProtection="1">
      <alignment horizontal="right"/>
    </xf>
    <xf numFmtId="0" fontId="14" fillId="0" borderId="3" xfId="0" applyFont="1" applyBorder="1"/>
    <xf numFmtId="164" fontId="2" fillId="0" borderId="1" xfId="1" applyFont="1" applyBorder="1" applyProtection="1"/>
    <xf numFmtId="2" fontId="14" fillId="0" borderId="2" xfId="0" applyNumberFormat="1" applyFont="1" applyBorder="1"/>
    <xf numFmtId="3" fontId="2" fillId="0" borderId="0" xfId="1" applyNumberFormat="1" applyFont="1" applyProtection="1">
      <protection locked="0"/>
    </xf>
    <xf numFmtId="1" fontId="2" fillId="0" borderId="0" xfId="0" applyNumberFormat="1" applyFont="1" applyProtection="1">
      <protection locked="0"/>
    </xf>
    <xf numFmtId="0" fontId="2" fillId="0" borderId="0" xfId="0" applyFont="1" applyAlignment="1">
      <alignment vertical="top"/>
    </xf>
    <xf numFmtId="164" fontId="2" fillId="0" borderId="0" xfId="1" applyFont="1" applyAlignment="1" applyProtection="1">
      <alignment vertical="top"/>
    </xf>
    <xf numFmtId="0" fontId="14" fillId="0" borderId="0" xfId="0" applyFont="1"/>
    <xf numFmtId="165" fontId="19" fillId="0" borderId="0" xfId="1" applyNumberFormat="1" applyFont="1" applyProtection="1">
      <protection locked="0"/>
    </xf>
    <xf numFmtId="164" fontId="19" fillId="0" borderId="0" xfId="1" applyFont="1" applyProtection="1">
      <protection locked="0"/>
    </xf>
    <xf numFmtId="9" fontId="2" fillId="0" borderId="0" xfId="2" applyFont="1" applyProtection="1"/>
    <xf numFmtId="0" fontId="21" fillId="0" borderId="0" xfId="0" applyFont="1"/>
    <xf numFmtId="165" fontId="22" fillId="0" borderId="0" xfId="1" applyNumberFormat="1" applyFont="1" applyProtection="1">
      <protection locked="0"/>
    </xf>
    <xf numFmtId="164" fontId="21" fillId="0" borderId="0" xfId="1" applyFont="1" applyProtection="1">
      <protection locked="0"/>
    </xf>
    <xf numFmtId="44" fontId="2" fillId="0" borderId="0" xfId="0" applyNumberFormat="1" applyFont="1"/>
    <xf numFmtId="164" fontId="3" fillId="0" borderId="0" xfId="1" applyFont="1" applyBorder="1" applyAlignment="1" applyProtection="1">
      <alignment horizontal="right"/>
    </xf>
    <xf numFmtId="164" fontId="12" fillId="0" borderId="0" xfId="1" applyFont="1" applyBorder="1" applyAlignment="1" applyProtection="1">
      <alignment horizontal="right"/>
    </xf>
    <xf numFmtId="164" fontId="5" fillId="0" borderId="0" xfId="1" applyFont="1" applyBorder="1" applyAlignment="1" applyProtection="1">
      <alignment horizontal="left"/>
    </xf>
    <xf numFmtId="164" fontId="6" fillId="0" borderId="0" xfId="1" applyFont="1" applyBorder="1" applyProtection="1"/>
    <xf numFmtId="164" fontId="7" fillId="0" borderId="0" xfId="1" applyFont="1" applyBorder="1" applyAlignment="1" applyProtection="1">
      <alignment horizontal="right"/>
    </xf>
    <xf numFmtId="0" fontId="11" fillId="0" borderId="0" xfId="0" applyFont="1" applyAlignment="1">
      <alignment vertical="center"/>
    </xf>
    <xf numFmtId="164" fontId="2" fillId="0" borderId="0" xfId="1" applyFont="1" applyAlignment="1" applyProtection="1">
      <alignment vertical="center"/>
      <protection locked="0"/>
    </xf>
    <xf numFmtId="164" fontId="2" fillId="0" borderId="0" xfId="1" applyFont="1" applyFill="1" applyBorder="1" applyAlignment="1" applyProtection="1">
      <alignment horizontal="right"/>
    </xf>
    <xf numFmtId="0" fontId="24" fillId="0" borderId="0" xfId="0" applyFont="1"/>
    <xf numFmtId="164" fontId="20" fillId="0" borderId="0" xfId="3" applyNumberFormat="1" applyFont="1" applyFill="1" applyBorder="1" applyAlignment="1" applyProtection="1">
      <protection locked="0"/>
    </xf>
    <xf numFmtId="164" fontId="2" fillId="0" borderId="5" xfId="1" quotePrefix="1" applyFont="1" applyBorder="1" applyAlignment="1" applyProtection="1">
      <alignment horizontal="right"/>
    </xf>
    <xf numFmtId="0" fontId="14" fillId="0" borderId="6" xfId="0" applyFont="1" applyBorder="1"/>
    <xf numFmtId="0" fontId="2" fillId="0" borderId="7" xfId="0" applyFont="1" applyBorder="1"/>
    <xf numFmtId="164" fontId="2" fillId="0" borderId="8" xfId="1" applyFont="1" applyBorder="1" applyAlignment="1" applyProtection="1">
      <alignment horizontal="right"/>
    </xf>
    <xf numFmtId="0" fontId="2" fillId="0" borderId="9" xfId="0" applyFont="1" applyBorder="1"/>
    <xf numFmtId="164" fontId="2" fillId="0" borderId="10" xfId="1" applyFont="1" applyBorder="1" applyAlignment="1" applyProtection="1">
      <alignment horizontal="right"/>
    </xf>
    <xf numFmtId="0" fontId="2" fillId="0" borderId="11" xfId="0" applyFont="1" applyBorder="1"/>
    <xf numFmtId="0" fontId="2" fillId="0" borderId="12" xfId="0" applyFont="1" applyBorder="1"/>
    <xf numFmtId="164" fontId="2" fillId="0" borderId="13" xfId="1" applyFont="1" applyBorder="1" applyAlignment="1" applyProtection="1">
      <alignment horizontal="right"/>
    </xf>
    <xf numFmtId="0" fontId="26" fillId="3" borderId="0" xfId="0" applyFont="1" applyFill="1"/>
    <xf numFmtId="164" fontId="18" fillId="3" borderId="0" xfId="1" applyFont="1" applyFill="1" applyBorder="1" applyAlignment="1" applyProtection="1">
      <alignment horizontal="right"/>
    </xf>
    <xf numFmtId="164" fontId="26" fillId="3" borderId="0" xfId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left"/>
    </xf>
    <xf numFmtId="164" fontId="2" fillId="0" borderId="15" xfId="1" applyFont="1" applyBorder="1" applyProtection="1"/>
    <xf numFmtId="166" fontId="2" fillId="0" borderId="16" xfId="1" applyNumberFormat="1" applyFont="1" applyBorder="1" applyProtection="1">
      <protection locked="0"/>
    </xf>
    <xf numFmtId="164" fontId="2" fillId="0" borderId="5" xfId="1" applyFont="1" applyBorder="1" applyProtection="1"/>
    <xf numFmtId="164" fontId="2" fillId="0" borderId="15" xfId="1" applyFont="1" applyBorder="1" applyProtection="1">
      <protection locked="0"/>
    </xf>
    <xf numFmtId="164" fontId="2" fillId="0" borderId="17" xfId="1" applyFont="1" applyBorder="1" applyProtection="1"/>
    <xf numFmtId="0" fontId="2" fillId="0" borderId="14" xfId="0" applyFont="1" applyBorder="1"/>
    <xf numFmtId="164" fontId="27" fillId="0" borderId="0" xfId="1" applyFont="1" applyBorder="1" applyProtection="1"/>
    <xf numFmtId="0" fontId="27" fillId="0" borderId="0" xfId="0" applyFont="1"/>
    <xf numFmtId="0" fontId="18" fillId="0" borderId="0" xfId="0" applyFont="1"/>
    <xf numFmtId="10" fontId="18" fillId="0" borderId="0" xfId="2" applyNumberFormat="1" applyFont="1" applyFill="1" applyBorder="1" applyProtection="1"/>
    <xf numFmtId="164" fontId="2" fillId="0" borderId="5" xfId="1" applyFont="1" applyBorder="1" applyAlignment="1" applyProtection="1"/>
    <xf numFmtId="164" fontId="2" fillId="0" borderId="10" xfId="1" applyFont="1" applyBorder="1" applyAlignment="1" applyProtection="1">
      <alignment horizontal="right"/>
      <protection locked="0"/>
    </xf>
    <xf numFmtId="0" fontId="2" fillId="0" borderId="19" xfId="0" applyFont="1" applyBorder="1"/>
    <xf numFmtId="0" fontId="2" fillId="0" borderId="20" xfId="0" applyFont="1" applyBorder="1"/>
    <xf numFmtId="164" fontId="2" fillId="0" borderId="20" xfId="1" applyFont="1" applyFill="1" applyBorder="1" applyAlignment="1" applyProtection="1">
      <alignment horizontal="right"/>
    </xf>
    <xf numFmtId="0" fontId="2" fillId="0" borderId="22" xfId="0" applyFont="1" applyBorder="1"/>
    <xf numFmtId="0" fontId="2" fillId="0" borderId="23" xfId="0" applyFont="1" applyBorder="1"/>
    <xf numFmtId="164" fontId="2" fillId="0" borderId="23" xfId="1" applyFont="1" applyFill="1" applyBorder="1" applyAlignment="1" applyProtection="1">
      <alignment horizontal="right"/>
    </xf>
    <xf numFmtId="0" fontId="2" fillId="0" borderId="25" xfId="0" applyFont="1" applyBorder="1"/>
    <xf numFmtId="0" fontId="24" fillId="0" borderId="26" xfId="0" applyFont="1" applyBorder="1"/>
    <xf numFmtId="0" fontId="2" fillId="0" borderId="26" xfId="0" applyFont="1" applyBorder="1"/>
    <xf numFmtId="164" fontId="2" fillId="0" borderId="26" xfId="1" applyFont="1" applyFill="1" applyBorder="1" applyAlignment="1" applyProtection="1">
      <alignment horizontal="right"/>
    </xf>
    <xf numFmtId="0" fontId="2" fillId="0" borderId="27" xfId="0" applyFont="1" applyBorder="1"/>
    <xf numFmtId="0" fontId="26" fillId="3" borderId="20" xfId="0" applyFont="1" applyFill="1" applyBorder="1"/>
    <xf numFmtId="0" fontId="26" fillId="3" borderId="18" xfId="0" applyFont="1" applyFill="1" applyBorder="1"/>
    <xf numFmtId="164" fontId="3" fillId="0" borderId="18" xfId="1" applyFont="1" applyFill="1" applyBorder="1" applyAlignment="1" applyProtection="1">
      <alignment horizontal="left"/>
    </xf>
    <xf numFmtId="0" fontId="15" fillId="0" borderId="22" xfId="0" applyFont="1" applyBorder="1"/>
    <xf numFmtId="0" fontId="15" fillId="0" borderId="23" xfId="0" applyFont="1" applyBorder="1"/>
    <xf numFmtId="164" fontId="15" fillId="0" borderId="23" xfId="1" applyFont="1" applyFill="1" applyBorder="1" applyAlignment="1" applyProtection="1">
      <alignment horizontal="right"/>
    </xf>
    <xf numFmtId="0" fontId="2" fillId="3" borderId="21" xfId="0" applyFont="1" applyFill="1" applyBorder="1"/>
    <xf numFmtId="0" fontId="26" fillId="0" borderId="0" xfId="0" applyFont="1"/>
    <xf numFmtId="0" fontId="2" fillId="4" borderId="0" xfId="0" applyFont="1" applyFill="1"/>
    <xf numFmtId="0" fontId="16" fillId="0" borderId="0" xfId="0" applyFont="1"/>
    <xf numFmtId="0" fontId="17" fillId="0" borderId="0" xfId="0" applyFont="1"/>
    <xf numFmtId="0" fontId="8" fillId="5" borderId="28" xfId="0" applyFont="1" applyFill="1" applyBorder="1"/>
    <xf numFmtId="0" fontId="8" fillId="5" borderId="19" xfId="0" applyFont="1" applyFill="1" applyBorder="1"/>
    <xf numFmtId="164" fontId="8" fillId="5" borderId="20" xfId="0" applyNumberFormat="1" applyFont="1" applyFill="1" applyBorder="1"/>
    <xf numFmtId="164" fontId="8" fillId="5" borderId="21" xfId="0" applyNumberFormat="1" applyFont="1" applyFill="1" applyBorder="1"/>
    <xf numFmtId="0" fontId="8" fillId="5" borderId="25" xfId="0" applyFont="1" applyFill="1" applyBorder="1"/>
    <xf numFmtId="0" fontId="8" fillId="5" borderId="26" xfId="0" applyFont="1" applyFill="1" applyBorder="1"/>
    <xf numFmtId="164" fontId="8" fillId="5" borderId="26" xfId="1" applyFont="1" applyFill="1" applyBorder="1" applyAlignment="1" applyProtection="1">
      <alignment horizontal="right"/>
    </xf>
    <xf numFmtId="10" fontId="18" fillId="5" borderId="18" xfId="2" applyNumberFormat="1" applyFont="1" applyFill="1" applyBorder="1" applyProtection="1"/>
    <xf numFmtId="164" fontId="16" fillId="0" borderId="0" xfId="1" applyFont="1" applyBorder="1" applyAlignment="1" applyProtection="1">
      <alignment horizontal="right"/>
    </xf>
    <xf numFmtId="164" fontId="17" fillId="0" borderId="0" xfId="1" applyFont="1" applyBorder="1" applyAlignment="1" applyProtection="1"/>
    <xf numFmtId="164" fontId="17" fillId="0" borderId="0" xfId="1" applyFont="1" applyBorder="1" applyAlignment="1" applyProtection="1">
      <alignment horizontal="right"/>
    </xf>
    <xf numFmtId="164" fontId="17" fillId="0" borderId="0" xfId="1" applyFont="1" applyBorder="1" applyProtection="1"/>
    <xf numFmtId="164" fontId="17" fillId="0" borderId="0" xfId="0" applyNumberFormat="1" applyFont="1"/>
    <xf numFmtId="164" fontId="11" fillId="0" borderId="0" xfId="1" applyFont="1" applyBorder="1" applyAlignment="1" applyProtection="1">
      <alignment horizontal="right"/>
    </xf>
    <xf numFmtId="0" fontId="15" fillId="4" borderId="31" xfId="0" applyFont="1" applyFill="1" applyBorder="1"/>
    <xf numFmtId="0" fontId="28" fillId="4" borderId="33" xfId="0" applyFont="1" applyFill="1" applyBorder="1"/>
    <xf numFmtId="164" fontId="24" fillId="4" borderId="32" xfId="1" applyFont="1" applyFill="1" applyBorder="1" applyProtection="1"/>
    <xf numFmtId="0" fontId="8" fillId="4" borderId="29" xfId="0" applyFont="1" applyFill="1" applyBorder="1"/>
    <xf numFmtId="0" fontId="8" fillId="4" borderId="22" xfId="0" applyFont="1" applyFill="1" applyBorder="1"/>
    <xf numFmtId="164" fontId="8" fillId="4" borderId="23" xfId="1" applyFont="1" applyFill="1" applyBorder="1" applyAlignment="1" applyProtection="1">
      <alignment horizontal="right"/>
    </xf>
    <xf numFmtId="164" fontId="8" fillId="4" borderId="24" xfId="1" applyFont="1" applyFill="1" applyBorder="1" applyAlignment="1" applyProtection="1">
      <alignment horizontal="right"/>
    </xf>
    <xf numFmtId="0" fontId="18" fillId="4" borderId="25" xfId="0" applyFont="1" applyFill="1" applyBorder="1"/>
    <xf numFmtId="0" fontId="18" fillId="4" borderId="26" xfId="0" applyFont="1" applyFill="1" applyBorder="1"/>
    <xf numFmtId="0" fontId="18" fillId="4" borderId="23" xfId="0" applyFont="1" applyFill="1" applyBorder="1"/>
    <xf numFmtId="10" fontId="18" fillId="4" borderId="24" xfId="2" applyNumberFormat="1" applyFont="1" applyFill="1" applyBorder="1" applyProtection="1"/>
    <xf numFmtId="0" fontId="18" fillId="4" borderId="22" xfId="0" applyFont="1" applyFill="1" applyBorder="1"/>
    <xf numFmtId="10" fontId="18" fillId="4" borderId="26" xfId="2" applyNumberFormat="1" applyFont="1" applyFill="1" applyBorder="1" applyAlignment="1" applyProtection="1"/>
    <xf numFmtId="10" fontId="18" fillId="4" borderId="26" xfId="2" applyNumberFormat="1" applyFont="1" applyFill="1" applyBorder="1" applyProtection="1"/>
    <xf numFmtId="164" fontId="19" fillId="0" borderId="0" xfId="1" applyFont="1" applyProtection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0" xfId="0" applyFont="1" applyFill="1" applyBorder="1" applyAlignment="1">
      <alignment vertical="center"/>
    </xf>
    <xf numFmtId="164" fontId="2" fillId="4" borderId="20" xfId="1" applyFont="1" applyFill="1" applyBorder="1" applyAlignment="1" applyProtection="1">
      <alignment horizontal="right"/>
    </xf>
    <xf numFmtId="0" fontId="2" fillId="4" borderId="30" xfId="0" applyFont="1" applyFill="1" applyBorder="1"/>
    <xf numFmtId="0" fontId="2" fillId="4" borderId="22" xfId="0" applyFont="1" applyFill="1" applyBorder="1"/>
    <xf numFmtId="164" fontId="2" fillId="4" borderId="0" xfId="0" applyNumberFormat="1" applyFont="1" applyFill="1"/>
    <xf numFmtId="0" fontId="2" fillId="4" borderId="23" xfId="0" applyFont="1" applyFill="1" applyBorder="1"/>
    <xf numFmtId="164" fontId="2" fillId="4" borderId="23" xfId="1" applyFont="1" applyFill="1" applyBorder="1" applyAlignment="1" applyProtection="1">
      <alignment horizontal="right"/>
    </xf>
    <xf numFmtId="0" fontId="29" fillId="0" borderId="0" xfId="0" applyFont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41" xfId="0" applyBorder="1"/>
    <xf numFmtId="0" fontId="0" fillId="0" borderId="39" xfId="0" applyBorder="1"/>
    <xf numFmtId="0" fontId="0" fillId="0" borderId="40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20" fillId="0" borderId="0" xfId="3" applyFont="1" applyFill="1" applyBorder="1" applyAlignment="1" applyProtection="1"/>
    <xf numFmtId="0" fontId="20" fillId="0" borderId="0" xfId="3" applyFont="1" applyFill="1" applyBorder="1" applyAlignment="1"/>
    <xf numFmtId="0" fontId="18" fillId="5" borderId="25" xfId="0" applyFont="1" applyFill="1" applyBorder="1"/>
    <xf numFmtId="0" fontId="18" fillId="5" borderId="26" xfId="0" applyFont="1" applyFill="1" applyBorder="1"/>
    <xf numFmtId="0" fontId="18" fillId="5" borderId="27" xfId="0" applyFont="1" applyFill="1" applyBorder="1"/>
    <xf numFmtId="0" fontId="25" fillId="5" borderId="0" xfId="0" applyFont="1" applyFill="1" applyAlignment="1">
      <alignment vertical="center"/>
    </xf>
    <xf numFmtId="0" fontId="15" fillId="4" borderId="31" xfId="0" applyFont="1" applyFill="1" applyBorder="1"/>
    <xf numFmtId="0" fontId="15" fillId="4" borderId="32" xfId="0" applyFont="1" applyFill="1" applyBorder="1"/>
    <xf numFmtId="0" fontId="30" fillId="0" borderId="40" xfId="0" applyFont="1" applyBorder="1" applyAlignment="1">
      <alignment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0" fillId="0" borderId="0" xfId="0"/>
  </cellXfs>
  <cellStyles count="4">
    <cellStyle name="Check Cell" xfId="3" builtinId="23"/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008000"/>
      <color rgb="FF001A0C"/>
      <color rgb="FF9DFA8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hyperlink" Target="http://www.platina.co.uk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10</xdr:col>
      <xdr:colOff>494629</xdr:colOff>
      <xdr:row>18</xdr:row>
      <xdr:rowOff>47190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1A6F7-689F-2547-EA2A-E4E910892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71429" cy="3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11</xdr:col>
      <xdr:colOff>446933</xdr:colOff>
      <xdr:row>40</xdr:row>
      <xdr:rowOff>56667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D9C5E-9CB1-2656-06EF-7FB71C43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0"/>
          <a:ext cx="5933333" cy="38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6</xdr:col>
      <xdr:colOff>199637</xdr:colOff>
      <xdr:row>7</xdr:row>
      <xdr:rowOff>18893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DF425A-B59D-B7AF-282F-108CEA169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95250"/>
          <a:ext cx="3104762" cy="1257143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8</xdr:row>
      <xdr:rowOff>3981451</xdr:rowOff>
    </xdr:from>
    <xdr:to>
      <xdr:col>7</xdr:col>
      <xdr:colOff>368899</xdr:colOff>
      <xdr:row>13</xdr:row>
      <xdr:rowOff>180975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C05C8D-D995-4387-9793-917B8CAA9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9950" y="5505451"/>
          <a:ext cx="845149" cy="14382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12</xdr:col>
      <xdr:colOff>456305</xdr:colOff>
      <xdr:row>8</xdr:row>
      <xdr:rowOff>3923809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9FF762-2015-FE6D-7721-A4A39D974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8600" y="1524000"/>
          <a:ext cx="7161905" cy="3923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603023</xdr:colOff>
      <xdr:row>1</xdr:row>
      <xdr:rowOff>114301</xdr:rowOff>
    </xdr:from>
    <xdr:to>
      <xdr:col>19</xdr:col>
      <xdr:colOff>69910</xdr:colOff>
      <xdr:row>7</xdr:row>
      <xdr:rowOff>114300</xdr:rowOff>
    </xdr:to>
    <xdr:pic>
      <xdr:nvPicPr>
        <xdr:cNvPr id="5" name="Picture 4" descr="psf logo 4.jp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40923" y="215901"/>
          <a:ext cx="4419887" cy="14985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23</xdr:row>
      <xdr:rowOff>0</xdr:rowOff>
    </xdr:from>
    <xdr:to>
      <xdr:col>10</xdr:col>
      <xdr:colOff>19050</xdr:colOff>
      <xdr:row>39</xdr:row>
      <xdr:rowOff>51694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7B307C-549B-589D-9E70-205497B01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6" y="4686300"/>
          <a:ext cx="4105274" cy="309969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</xdr:row>
      <xdr:rowOff>1</xdr:rowOff>
    </xdr:from>
    <xdr:to>
      <xdr:col>8</xdr:col>
      <xdr:colOff>9525</xdr:colOff>
      <xdr:row>19</xdr:row>
      <xdr:rowOff>43517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8DD6B0-A149-FF82-B3C8-69DF860AD1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81001"/>
          <a:ext cx="3667125" cy="3091516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152401</xdr:colOff>
      <xdr:row>3</xdr:row>
      <xdr:rowOff>57150</xdr:rowOff>
    </xdr:from>
    <xdr:to>
      <xdr:col>19</xdr:col>
      <xdr:colOff>203873</xdr:colOff>
      <xdr:row>18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0EDFCC-79E3-E642-FD47-8A3B897C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81626" y="485775"/>
          <a:ext cx="3709072" cy="2886075"/>
        </a:xfrm>
        <a:prstGeom prst="rect">
          <a:avLst/>
        </a:prstGeom>
      </xdr:spPr>
    </xdr:pic>
    <xdr:clientData/>
  </xdr:twoCellAnchor>
  <xdr:twoCellAnchor editAs="oneCell">
    <xdr:from>
      <xdr:col>13</xdr:col>
      <xdr:colOff>238125</xdr:colOff>
      <xdr:row>22</xdr:row>
      <xdr:rowOff>133876</xdr:rowOff>
    </xdr:from>
    <xdr:to>
      <xdr:col>21</xdr:col>
      <xdr:colOff>523875</xdr:colOff>
      <xdr:row>40</xdr:row>
      <xdr:rowOff>18660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FA4A3D-2712-CB4E-743A-8E8DB70EA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72150" y="4677301"/>
          <a:ext cx="4876800" cy="3266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opLeftCell="A9" workbookViewId="0">
      <selection activeCell="U19" sqref="U19"/>
    </sheetView>
  </sheetViews>
  <sheetFormatPr defaultRowHeight="15" x14ac:dyDescent="0.25"/>
  <sheetData/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K33"/>
  <sheetViews>
    <sheetView showGridLines="0" showRowColHeaders="0" workbookViewId="0">
      <selection activeCell="V9" sqref="V9"/>
    </sheetView>
  </sheetViews>
  <sheetFormatPr defaultRowHeight="15" x14ac:dyDescent="0.25"/>
  <cols>
    <col min="1" max="1" width="3.42578125" customWidth="1"/>
  </cols>
  <sheetData>
    <row r="9" spans="2:11" ht="328.5" customHeight="1" x14ac:dyDescent="0.25">
      <c r="B9" s="140"/>
      <c r="C9" s="140"/>
      <c r="D9" s="140"/>
      <c r="E9" s="140"/>
      <c r="F9" s="140"/>
      <c r="G9" s="140"/>
      <c r="H9" s="140"/>
      <c r="I9" s="140"/>
      <c r="J9" s="140"/>
      <c r="K9" s="140"/>
    </row>
    <row r="10" spans="2:11" ht="39" customHeight="1" x14ac:dyDescent="0.25">
      <c r="B10" s="141" t="s">
        <v>99</v>
      </c>
      <c r="C10" s="141"/>
      <c r="D10" s="141"/>
      <c r="E10" s="141"/>
      <c r="F10" s="141"/>
      <c r="G10" s="140"/>
      <c r="H10" s="140"/>
      <c r="I10" s="140"/>
      <c r="J10" s="140"/>
      <c r="K10" s="140"/>
    </row>
    <row r="11" spans="2:11" x14ac:dyDescent="0.25">
      <c r="B11" t="s">
        <v>96</v>
      </c>
      <c r="C11" s="140"/>
      <c r="D11" s="140"/>
      <c r="E11" s="140"/>
      <c r="F11" s="140"/>
      <c r="G11" s="140"/>
      <c r="H11" s="140"/>
      <c r="I11" s="140"/>
      <c r="J11" s="140"/>
      <c r="K11" s="140"/>
    </row>
    <row r="12" spans="2:11" x14ac:dyDescent="0.25">
      <c r="B12" t="s">
        <v>97</v>
      </c>
      <c r="C12" s="140"/>
      <c r="D12" s="140"/>
      <c r="E12" s="140"/>
      <c r="F12" s="140"/>
      <c r="G12" s="140"/>
      <c r="H12" s="140"/>
      <c r="I12" s="140"/>
      <c r="J12" s="140"/>
      <c r="K12" s="140"/>
    </row>
    <row r="13" spans="2:11" x14ac:dyDescent="0.25">
      <c r="B13" s="140"/>
      <c r="C13" s="140"/>
      <c r="D13" s="140"/>
      <c r="E13" s="140"/>
      <c r="F13" s="140"/>
      <c r="G13" s="140"/>
      <c r="H13" s="140"/>
      <c r="I13" s="140"/>
      <c r="J13" s="140"/>
      <c r="K13" s="140"/>
    </row>
    <row r="14" spans="2:11" x14ac:dyDescent="0.25">
      <c r="B14" s="140"/>
      <c r="C14" s="140"/>
      <c r="D14" s="140"/>
      <c r="E14" s="140"/>
      <c r="F14" s="140"/>
      <c r="G14" s="140"/>
      <c r="H14" s="140"/>
      <c r="I14" s="140"/>
      <c r="J14" s="140"/>
      <c r="K14" s="140"/>
    </row>
    <row r="15" spans="2:11" x14ac:dyDescent="0.25">
      <c r="B15" s="140"/>
      <c r="C15" s="140"/>
      <c r="D15" s="140"/>
      <c r="E15" s="140"/>
      <c r="F15" s="140"/>
      <c r="G15" s="140"/>
      <c r="H15" s="140"/>
      <c r="I15" s="140"/>
      <c r="J15" s="140"/>
      <c r="K15" s="140"/>
    </row>
    <row r="16" spans="2:11" x14ac:dyDescent="0.25">
      <c r="B16" s="140"/>
      <c r="C16" s="140"/>
      <c r="D16" s="140"/>
      <c r="E16" s="140"/>
      <c r="F16" s="140"/>
      <c r="G16" s="140"/>
      <c r="H16" s="140"/>
      <c r="I16" s="140"/>
      <c r="J16" s="140"/>
      <c r="K16" s="140"/>
    </row>
    <row r="17" spans="2:11" x14ac:dyDescent="0.25"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2:11" x14ac:dyDescent="0.25">
      <c r="B18" s="140"/>
      <c r="C18" s="140"/>
      <c r="D18" s="140"/>
      <c r="E18" s="140"/>
      <c r="F18" s="140"/>
      <c r="G18" s="140"/>
      <c r="H18" s="140"/>
      <c r="I18" s="140"/>
      <c r="J18" s="140"/>
      <c r="K18" s="140"/>
    </row>
    <row r="19" spans="2:11" x14ac:dyDescent="0.25">
      <c r="B19" s="140"/>
      <c r="C19" s="140"/>
      <c r="D19" s="140"/>
      <c r="E19" s="140"/>
      <c r="F19" s="140"/>
      <c r="G19" s="140"/>
      <c r="H19" s="140"/>
      <c r="I19" s="140"/>
      <c r="J19" s="140"/>
      <c r="K19" s="140"/>
    </row>
    <row r="20" spans="2:11" x14ac:dyDescent="0.25">
      <c r="B20" s="140"/>
      <c r="C20" s="140"/>
      <c r="D20" s="140"/>
      <c r="E20" s="140"/>
      <c r="F20" s="140"/>
      <c r="G20" s="140"/>
      <c r="H20" s="140"/>
      <c r="I20" s="140"/>
      <c r="J20" s="140"/>
      <c r="K20" s="140"/>
    </row>
    <row r="21" spans="2:11" x14ac:dyDescent="0.25">
      <c r="B21" s="140"/>
      <c r="C21" s="140"/>
      <c r="D21" s="140"/>
      <c r="E21" s="140"/>
      <c r="F21" s="140"/>
      <c r="G21" s="140"/>
      <c r="H21" s="140"/>
      <c r="I21" s="140"/>
      <c r="J21" s="140"/>
      <c r="K21" s="140"/>
    </row>
    <row r="22" spans="2:11" x14ac:dyDescent="0.25"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2:11" x14ac:dyDescent="0.25"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2:11" x14ac:dyDescent="0.25"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2:11" x14ac:dyDescent="0.25"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2:11" x14ac:dyDescent="0.25">
      <c r="B26" s="140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2:11" x14ac:dyDescent="0.25"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pans="2:11" x14ac:dyDescent="0.25">
      <c r="B28" s="140"/>
      <c r="C28" s="140"/>
      <c r="D28" s="140"/>
      <c r="E28" s="140"/>
      <c r="F28" s="140"/>
      <c r="G28" s="140"/>
      <c r="H28" s="140"/>
      <c r="I28" s="140"/>
      <c r="J28" s="140"/>
      <c r="K28" s="140"/>
    </row>
    <row r="29" spans="2:11" x14ac:dyDescent="0.25">
      <c r="B29" s="140"/>
      <c r="C29" s="140"/>
      <c r="D29" s="140"/>
      <c r="E29" s="140"/>
      <c r="F29" s="140"/>
      <c r="G29" s="140"/>
      <c r="H29" s="140"/>
      <c r="I29" s="140"/>
      <c r="J29" s="140"/>
      <c r="K29" s="140"/>
    </row>
    <row r="30" spans="2:11" x14ac:dyDescent="0.25">
      <c r="B30" s="140"/>
      <c r="C30" s="140"/>
      <c r="D30" s="140"/>
      <c r="E30" s="140"/>
      <c r="F30" s="140"/>
      <c r="G30" s="140"/>
      <c r="H30" s="140"/>
      <c r="I30" s="140"/>
      <c r="J30" s="140"/>
      <c r="K30" s="140"/>
    </row>
    <row r="31" spans="2:11" ht="110.25" customHeight="1" x14ac:dyDescent="0.25"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3" spans="2:2" ht="38.25" x14ac:dyDescent="0.7">
      <c r="B33" s="131" t="s">
        <v>90</v>
      </c>
    </row>
  </sheetData>
  <sheetProtection algorithmName="SHA-512" hashValue="LajCJs84rvhYXKfr7PCleBGAikBpl5raSzzo9AFojndvDskHuksXcbephsaF1MU77sDa5yeaprsMKlQo2ssB6w==" saltValue="tHaYc9S36A/tJhng+JLjHg==" spinCount="100000" sheet="1" objects="1" scenarios="1"/>
  <mergeCells count="1">
    <mergeCell ref="B10:F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Z61"/>
  <sheetViews>
    <sheetView showGridLines="0" showRowColHeaders="0" tabSelected="1" zoomScale="75" zoomScaleNormal="75" workbookViewId="0">
      <selection activeCell="D6" sqref="D6"/>
    </sheetView>
  </sheetViews>
  <sheetFormatPr defaultColWidth="9.140625" defaultRowHeight="14.25" x14ac:dyDescent="0.2"/>
  <cols>
    <col min="1" max="1" width="1.42578125" style="1" customWidth="1"/>
    <col min="2" max="2" width="5.42578125" style="1" customWidth="1"/>
    <col min="3" max="3" width="31" style="1" customWidth="1"/>
    <col min="4" max="4" width="17.42578125" style="15" customWidth="1"/>
    <col min="5" max="5" width="10.42578125" style="1" customWidth="1"/>
    <col min="6" max="6" width="17.28515625" style="1" customWidth="1"/>
    <col min="7" max="7" width="0.85546875" style="1" customWidth="1"/>
    <col min="8" max="8" width="3.7109375" style="1" customWidth="1"/>
    <col min="9" max="10" width="2.7109375" style="1" customWidth="1"/>
    <col min="11" max="11" width="7.28515625" style="1" customWidth="1"/>
    <col min="12" max="12" width="18.42578125" style="1" customWidth="1"/>
    <col min="13" max="13" width="3.28515625" style="1" customWidth="1"/>
    <col min="14" max="14" width="22.5703125" style="16" customWidth="1"/>
    <col min="15" max="15" width="11.5703125" style="1" customWidth="1"/>
    <col min="16" max="16" width="4.28515625" style="1" customWidth="1"/>
    <col min="17" max="17" width="27" style="1" customWidth="1"/>
    <col min="18" max="18" width="25.5703125" style="1" customWidth="1"/>
    <col min="19" max="19" width="21.7109375" style="1" customWidth="1"/>
    <col min="20" max="21" width="3.42578125" style="1" customWidth="1"/>
    <col min="22" max="22" width="3.5703125" style="1" customWidth="1"/>
    <col min="23" max="23" width="9.140625" style="1" customWidth="1"/>
    <col min="24" max="24" width="14.28515625" style="1" bestFit="1" customWidth="1"/>
    <col min="25" max="25" width="9.140625" style="1"/>
    <col min="26" max="26" width="12" style="1" bestFit="1" customWidth="1"/>
    <col min="27" max="16384" width="9.140625" style="1"/>
  </cols>
  <sheetData>
    <row r="1" spans="2:24" ht="7.5" customHeight="1" x14ac:dyDescent="0.2"/>
    <row r="2" spans="2:24" ht="35.25" customHeight="1" x14ac:dyDescent="0.25">
      <c r="B2" s="147" t="s">
        <v>63</v>
      </c>
      <c r="C2" s="147"/>
      <c r="D2" s="121" t="s">
        <v>86</v>
      </c>
      <c r="N2" s="20"/>
    </row>
    <row r="3" spans="2:24" ht="17.25" customHeight="1" x14ac:dyDescent="0.2"/>
    <row r="4" spans="2:24" ht="18" x14ac:dyDescent="0.25">
      <c r="B4" s="148" t="s">
        <v>31</v>
      </c>
      <c r="C4" s="149"/>
    </row>
    <row r="5" spans="2:24" ht="8.25" customHeight="1" x14ac:dyDescent="0.2"/>
    <row r="6" spans="2:24" ht="20.100000000000001" customHeight="1" thickBot="1" x14ac:dyDescent="0.3">
      <c r="B6" s="1" t="s">
        <v>16</v>
      </c>
      <c r="D6" s="14">
        <v>100000</v>
      </c>
      <c r="E6" s="23">
        <f>SUM(100-(D6/D7*100))</f>
        <v>23.076923076923066</v>
      </c>
      <c r="F6" s="21" t="s">
        <v>24</v>
      </c>
      <c r="G6" s="28"/>
      <c r="K6" s="18"/>
      <c r="L6" s="18"/>
    </row>
    <row r="7" spans="2:24" ht="20.100000000000001" customHeight="1" x14ac:dyDescent="0.2">
      <c r="B7" s="1" t="s">
        <v>10</v>
      </c>
      <c r="D7" s="14">
        <v>130000</v>
      </c>
      <c r="X7" s="18"/>
    </row>
    <row r="8" spans="2:24" ht="20.100000000000001" customHeight="1" x14ac:dyDescent="0.2">
      <c r="B8" s="1" t="s">
        <v>43</v>
      </c>
      <c r="D8" s="14">
        <v>10000</v>
      </c>
    </row>
    <row r="9" spans="2:24" ht="20.100000000000001" customHeight="1" x14ac:dyDescent="0.2">
      <c r="B9" s="1" t="s">
        <v>17</v>
      </c>
      <c r="D9" s="14">
        <v>500</v>
      </c>
      <c r="N9" s="43"/>
    </row>
    <row r="10" spans="2:24" ht="19.5" customHeight="1" x14ac:dyDescent="0.2">
      <c r="B10" s="1" t="s">
        <v>18</v>
      </c>
      <c r="D10" s="14">
        <v>1300</v>
      </c>
      <c r="H10" s="122"/>
      <c r="I10" s="123"/>
      <c r="J10" s="123"/>
      <c r="K10" s="124"/>
      <c r="L10" s="124"/>
      <c r="M10" s="123"/>
      <c r="N10" s="125"/>
      <c r="O10" s="123"/>
      <c r="P10" s="123"/>
      <c r="Q10" s="123"/>
      <c r="R10" s="123"/>
      <c r="S10" s="123"/>
      <c r="T10" s="123"/>
      <c r="U10" s="123"/>
      <c r="V10" s="88"/>
    </row>
    <row r="11" spans="2:24" ht="20.25" customHeight="1" x14ac:dyDescent="0.2">
      <c r="B11" s="1" t="s">
        <v>62</v>
      </c>
      <c r="D11" s="46">
        <f>IF(D6&lt;40000,0,IF(D6&lt;250001,D6*5/100,
IF(D6&lt;925001,(12500+(D6-250000)*10/100),
IF(D6&lt;1500001,(80000+(D6-925000)*15/100),
(166250+(D6-1500000)*17/100)))))</f>
        <v>5000</v>
      </c>
      <c r="H11" s="126"/>
      <c r="I11" s="71"/>
      <c r="J11" s="72"/>
      <c r="K11" s="72"/>
      <c r="L11" s="72"/>
      <c r="M11" s="72"/>
      <c r="N11" s="73"/>
      <c r="O11" s="72"/>
      <c r="P11" s="72"/>
      <c r="Q11" s="72"/>
      <c r="R11" s="72"/>
      <c r="S11" s="72"/>
      <c r="T11" s="72"/>
      <c r="U11" s="90"/>
    </row>
    <row r="12" spans="2:24" ht="20.25" customHeight="1" x14ac:dyDescent="0.2">
      <c r="B12" s="142" t="s">
        <v>48</v>
      </c>
      <c r="C12" s="143"/>
      <c r="D12" s="45">
        <v>0</v>
      </c>
      <c r="H12" s="126"/>
      <c r="I12" s="74"/>
      <c r="J12" s="75"/>
      <c r="K12" s="75"/>
      <c r="L12" s="75"/>
      <c r="M12" s="75"/>
      <c r="N12" s="76"/>
      <c r="O12" s="75"/>
      <c r="P12" s="75"/>
      <c r="Q12" s="75"/>
      <c r="R12" s="75"/>
      <c r="S12" s="75"/>
      <c r="T12" s="75"/>
      <c r="U12" s="90"/>
    </row>
    <row r="13" spans="2:24" ht="20.25" customHeight="1" x14ac:dyDescent="0.25">
      <c r="B13" s="1" t="s">
        <v>74</v>
      </c>
      <c r="D13" s="69">
        <f>SUM(D52+D53)*D54</f>
        <v>0</v>
      </c>
      <c r="H13" s="126"/>
      <c r="J13" s="44"/>
      <c r="K13" s="91" t="s">
        <v>0</v>
      </c>
      <c r="L13" s="91"/>
      <c r="M13" s="91"/>
      <c r="N13" s="101">
        <f>D6</f>
        <v>100000</v>
      </c>
      <c r="O13" s="92"/>
      <c r="P13" s="92"/>
      <c r="Q13" s="92" t="s">
        <v>33</v>
      </c>
      <c r="R13" s="92"/>
      <c r="S13" s="102">
        <f>SUM(D33*D34)+D36</f>
        <v>136650</v>
      </c>
      <c r="U13" s="90"/>
    </row>
    <row r="14" spans="2:24" ht="20.25" customHeight="1" x14ac:dyDescent="0.25">
      <c r="B14" s="26"/>
      <c r="D14" s="27"/>
      <c r="H14" s="126"/>
      <c r="J14" s="44"/>
      <c r="K14" s="92" t="s">
        <v>2</v>
      </c>
      <c r="L14" s="92"/>
      <c r="M14" s="92"/>
      <c r="N14" s="103">
        <f>D8</f>
        <v>10000</v>
      </c>
      <c r="O14" s="92"/>
      <c r="P14" s="92"/>
      <c r="Q14" s="92"/>
      <c r="R14" s="92"/>
      <c r="S14" s="104"/>
      <c r="U14" s="90"/>
    </row>
    <row r="15" spans="2:24" ht="20.100000000000001" customHeight="1" x14ac:dyDescent="0.25">
      <c r="B15" s="9" t="s">
        <v>25</v>
      </c>
      <c r="C15" s="9"/>
      <c r="H15" s="126"/>
      <c r="J15" s="44"/>
      <c r="K15" s="92" t="s">
        <v>3</v>
      </c>
      <c r="L15" s="92"/>
      <c r="M15" s="92"/>
      <c r="N15" s="103">
        <f>D9</f>
        <v>500</v>
      </c>
      <c r="O15" s="92"/>
      <c r="P15" s="92"/>
      <c r="Q15" s="92" t="s">
        <v>1</v>
      </c>
      <c r="R15" s="92"/>
      <c r="S15" s="103">
        <f>SUM(S13*D37/12)</f>
        <v>569.375</v>
      </c>
      <c r="U15" s="90"/>
      <c r="X15" s="18"/>
    </row>
    <row r="16" spans="2:24" ht="20.100000000000001" customHeight="1" x14ac:dyDescent="0.25">
      <c r="C16" s="1" t="s">
        <v>26</v>
      </c>
      <c r="D16" s="14">
        <v>0</v>
      </c>
      <c r="H16" s="126"/>
      <c r="J16" s="44"/>
      <c r="K16" s="92" t="s">
        <v>4</v>
      </c>
      <c r="L16" s="92"/>
      <c r="M16" s="92"/>
      <c r="N16" s="103">
        <f>D10</f>
        <v>1300</v>
      </c>
      <c r="O16" s="92"/>
      <c r="P16" s="92"/>
      <c r="Q16" s="10"/>
      <c r="R16" s="10"/>
      <c r="S16" s="10"/>
      <c r="U16" s="90"/>
      <c r="X16" s="18"/>
    </row>
    <row r="17" spans="2:26" ht="20.100000000000001" customHeight="1" x14ac:dyDescent="0.25">
      <c r="C17" s="1" t="s">
        <v>84</v>
      </c>
      <c r="D17" s="17">
        <v>0.01</v>
      </c>
      <c r="H17" s="126"/>
      <c r="J17" s="44"/>
      <c r="K17" s="92" t="s">
        <v>7</v>
      </c>
      <c r="L17" s="92"/>
      <c r="M17" s="92"/>
      <c r="N17" s="103">
        <f>D11</f>
        <v>5000</v>
      </c>
      <c r="O17" s="92"/>
      <c r="P17" s="92"/>
      <c r="Q17" s="92" t="s">
        <v>41</v>
      </c>
      <c r="R17" s="92"/>
      <c r="S17" s="103">
        <f>D46</f>
        <v>75</v>
      </c>
      <c r="U17" s="90"/>
    </row>
    <row r="18" spans="2:26" ht="20.100000000000001" customHeight="1" x14ac:dyDescent="0.25">
      <c r="C18" s="1" t="s">
        <v>47</v>
      </c>
      <c r="D18" s="24">
        <v>4</v>
      </c>
      <c r="H18" s="126"/>
      <c r="J18" s="44"/>
      <c r="K18" s="92" t="s">
        <v>49</v>
      </c>
      <c r="L18" s="92"/>
      <c r="M18" s="10"/>
      <c r="N18" s="105">
        <f>D12</f>
        <v>0</v>
      </c>
      <c r="O18" s="92"/>
      <c r="P18" s="92"/>
      <c r="Q18" s="92"/>
      <c r="R18" s="92"/>
      <c r="S18" s="10"/>
      <c r="U18" s="90"/>
    </row>
    <row r="19" spans="2:26" ht="20.100000000000001" customHeight="1" x14ac:dyDescent="0.25">
      <c r="C19" s="1" t="s">
        <v>58</v>
      </c>
      <c r="D19" s="63">
        <f>SUM(D16*2/100)</f>
        <v>0</v>
      </c>
      <c r="E19" s="64"/>
      <c r="H19" s="126"/>
      <c r="J19" s="44"/>
      <c r="K19" s="92" t="s">
        <v>75</v>
      </c>
      <c r="L19" s="92"/>
      <c r="M19" s="10"/>
      <c r="N19" s="105">
        <f>SUM(D13)</f>
        <v>0</v>
      </c>
      <c r="O19" s="92"/>
      <c r="P19" s="92"/>
      <c r="Q19" s="92"/>
      <c r="R19" s="92"/>
      <c r="S19" s="10"/>
      <c r="U19" s="90"/>
    </row>
    <row r="20" spans="2:26" ht="20.100000000000001" customHeight="1" x14ac:dyDescent="0.25">
      <c r="C20" s="1" t="s">
        <v>76</v>
      </c>
      <c r="D20" s="62">
        <v>0</v>
      </c>
      <c r="H20" s="126"/>
      <c r="J20" s="44"/>
      <c r="K20" s="92"/>
      <c r="L20" s="92"/>
      <c r="M20" s="92"/>
      <c r="N20" s="103"/>
      <c r="O20" s="92"/>
      <c r="P20" s="92"/>
      <c r="Q20" s="92" t="s">
        <v>57</v>
      </c>
      <c r="R20" s="92"/>
      <c r="S20" s="103">
        <f>D39</f>
        <v>10</v>
      </c>
      <c r="U20" s="90"/>
    </row>
    <row r="21" spans="2:26" ht="20.100000000000001" customHeight="1" x14ac:dyDescent="0.25">
      <c r="H21" s="126"/>
      <c r="J21" s="44"/>
      <c r="K21" s="92" t="s">
        <v>9</v>
      </c>
      <c r="L21" s="92"/>
      <c r="M21" s="92"/>
      <c r="N21" s="103">
        <f>SUM(D16*D17*D18)</f>
        <v>0</v>
      </c>
      <c r="O21" s="92"/>
      <c r="P21" s="92"/>
      <c r="Q21" s="92" t="s">
        <v>5</v>
      </c>
      <c r="R21" s="92"/>
      <c r="S21" s="103">
        <f>D43</f>
        <v>0</v>
      </c>
      <c r="U21" s="90"/>
    </row>
    <row r="22" spans="2:26" ht="20.100000000000001" customHeight="1" x14ac:dyDescent="0.25">
      <c r="B22" s="9" t="s">
        <v>29</v>
      </c>
      <c r="C22" s="9"/>
      <c r="H22" s="126"/>
      <c r="J22" s="44"/>
      <c r="K22" s="92" t="s">
        <v>11</v>
      </c>
      <c r="L22" s="92"/>
      <c r="M22" s="92"/>
      <c r="N22" s="103">
        <f>D19+D20</f>
        <v>0</v>
      </c>
      <c r="O22" s="92"/>
      <c r="P22" s="92"/>
      <c r="Q22" s="92" t="s">
        <v>12</v>
      </c>
      <c r="R22" s="92"/>
      <c r="S22" s="103">
        <f>D44</f>
        <v>0</v>
      </c>
      <c r="U22" s="90"/>
    </row>
    <row r="23" spans="2:26" ht="20.100000000000001" customHeight="1" x14ac:dyDescent="0.25">
      <c r="C23" s="1" t="s">
        <v>26</v>
      </c>
      <c r="D23" s="14">
        <v>20000</v>
      </c>
      <c r="H23" s="126"/>
      <c r="J23" s="44"/>
      <c r="K23" s="92"/>
      <c r="L23" s="92"/>
      <c r="M23" s="92"/>
      <c r="N23" s="103"/>
      <c r="O23" s="92"/>
      <c r="P23" s="92"/>
      <c r="Q23" s="92" t="s">
        <v>13</v>
      </c>
      <c r="R23" s="92"/>
      <c r="S23" s="103">
        <f>SUM(D48*D49)*D45</f>
        <v>100</v>
      </c>
      <c r="U23" s="90"/>
      <c r="Z23" s="35"/>
    </row>
    <row r="24" spans="2:26" ht="20.100000000000001" customHeight="1" x14ac:dyDescent="0.25">
      <c r="C24" s="1" t="s">
        <v>27</v>
      </c>
      <c r="D24" s="14">
        <v>2000</v>
      </c>
      <c r="H24" s="126"/>
      <c r="J24" s="44"/>
      <c r="K24" s="92" t="s">
        <v>21</v>
      </c>
      <c r="L24" s="92"/>
      <c r="M24" s="92"/>
      <c r="N24" s="103">
        <f>D24</f>
        <v>2000</v>
      </c>
      <c r="O24" s="92"/>
      <c r="P24" s="92"/>
      <c r="Q24" s="92"/>
      <c r="R24" s="92"/>
      <c r="S24" s="103"/>
      <c r="U24" s="90"/>
    </row>
    <row r="25" spans="2:26" ht="20.100000000000001" customHeight="1" x14ac:dyDescent="0.25">
      <c r="H25" s="126"/>
      <c r="J25" s="44"/>
      <c r="K25" s="92" t="s">
        <v>35</v>
      </c>
      <c r="L25" s="92"/>
      <c r="M25" s="92"/>
      <c r="N25" s="103">
        <f>SUM((D27*D28/12)*D29)</f>
        <v>0</v>
      </c>
      <c r="O25" s="92"/>
      <c r="P25" s="92"/>
      <c r="Q25" s="11" t="s">
        <v>14</v>
      </c>
      <c r="R25" s="11"/>
      <c r="S25" s="37">
        <f>SUM(S15:S23)</f>
        <v>754.375</v>
      </c>
      <c r="U25" s="90"/>
    </row>
    <row r="26" spans="2:26" ht="20.100000000000001" customHeight="1" x14ac:dyDescent="0.25">
      <c r="B26" s="9" t="s">
        <v>28</v>
      </c>
      <c r="C26" s="9"/>
      <c r="H26" s="126"/>
      <c r="J26" s="44"/>
      <c r="K26" s="10"/>
      <c r="L26" s="10"/>
      <c r="M26" s="10"/>
      <c r="N26" s="106"/>
      <c r="O26" s="92"/>
      <c r="P26" s="92"/>
      <c r="Q26" s="92"/>
      <c r="R26" s="92"/>
      <c r="S26" s="103"/>
      <c r="U26" s="90"/>
    </row>
    <row r="27" spans="2:26" ht="20.100000000000001" customHeight="1" x14ac:dyDescent="0.25">
      <c r="C27" s="1" t="s">
        <v>26</v>
      </c>
      <c r="D27" s="14">
        <v>0</v>
      </c>
      <c r="H27" s="126"/>
      <c r="J27" s="44"/>
      <c r="K27" s="92" t="s">
        <v>40</v>
      </c>
      <c r="L27" s="92"/>
      <c r="M27" s="92"/>
      <c r="N27" s="103">
        <f>D38</f>
        <v>800</v>
      </c>
      <c r="O27" s="92"/>
      <c r="P27" s="92"/>
      <c r="Q27" s="2" t="s">
        <v>20</v>
      </c>
      <c r="R27" s="2"/>
      <c r="S27" s="36">
        <f>SUM(D49*D48)</f>
        <v>1000</v>
      </c>
      <c r="U27" s="90"/>
    </row>
    <row r="28" spans="2:26" ht="20.100000000000001" customHeight="1" x14ac:dyDescent="0.25">
      <c r="C28" s="1" t="s">
        <v>85</v>
      </c>
      <c r="D28" s="17">
        <v>7.0000000000000007E-2</v>
      </c>
      <c r="H28" s="126"/>
      <c r="J28" s="44"/>
      <c r="K28" s="10"/>
      <c r="L28" s="10"/>
      <c r="M28" s="10"/>
      <c r="N28" s="106"/>
      <c r="O28" s="92"/>
      <c r="P28" s="92"/>
      <c r="Q28" s="92"/>
      <c r="R28" s="92"/>
      <c r="S28" s="103"/>
      <c r="U28" s="90"/>
    </row>
    <row r="29" spans="2:26" ht="20.100000000000001" customHeight="1" x14ac:dyDescent="0.25">
      <c r="C29" s="1" t="s">
        <v>47</v>
      </c>
      <c r="D29" s="25">
        <v>6</v>
      </c>
      <c r="H29" s="126"/>
      <c r="J29" s="44"/>
      <c r="K29" s="11" t="s">
        <v>8</v>
      </c>
      <c r="L29" s="11"/>
      <c r="M29" s="11"/>
      <c r="N29" s="37">
        <f>SUM(N13:N25)+D38</f>
        <v>119600</v>
      </c>
      <c r="O29" s="92"/>
      <c r="P29" s="92"/>
      <c r="Q29" s="92"/>
      <c r="R29" s="92"/>
      <c r="S29" s="103"/>
      <c r="U29" s="90"/>
    </row>
    <row r="30" spans="2:26" ht="19.5" customHeight="1" x14ac:dyDescent="0.3">
      <c r="H30" s="126"/>
      <c r="J30" s="44"/>
      <c r="N30" s="1"/>
      <c r="O30" s="3"/>
      <c r="P30" s="3"/>
      <c r="Q30" s="4"/>
      <c r="R30" s="13"/>
      <c r="S30" s="38"/>
      <c r="U30" s="90"/>
    </row>
    <row r="31" spans="2:26" ht="18.75" customHeight="1" x14ac:dyDescent="0.3">
      <c r="B31" s="107" t="s">
        <v>77</v>
      </c>
      <c r="C31" s="108"/>
      <c r="D31" s="109"/>
      <c r="H31" s="126"/>
      <c r="J31" s="44"/>
      <c r="N31" s="1"/>
      <c r="O31" s="3"/>
      <c r="P31" s="3"/>
      <c r="Q31" s="4"/>
      <c r="R31" s="39"/>
      <c r="S31" s="40"/>
      <c r="U31" s="90"/>
    </row>
    <row r="32" spans="2:26" ht="20.100000000000001" customHeight="1" x14ac:dyDescent="0.35">
      <c r="H32" s="126"/>
      <c r="J32" s="44"/>
      <c r="M32" s="93" t="s">
        <v>15</v>
      </c>
      <c r="N32" s="94"/>
      <c r="O32" s="95"/>
      <c r="P32" s="95"/>
      <c r="Q32" s="96">
        <f>SUM(D33-(D35+D36))</f>
        <v>38350</v>
      </c>
      <c r="R32" s="3"/>
      <c r="S32" s="5"/>
      <c r="U32" s="90"/>
    </row>
    <row r="33" spans="2:23" ht="20.100000000000001" customHeight="1" x14ac:dyDescent="0.35">
      <c r="B33" s="1" t="s">
        <v>23</v>
      </c>
      <c r="D33" s="14">
        <v>175000</v>
      </c>
      <c r="H33" s="126"/>
      <c r="J33" s="44"/>
      <c r="M33" s="110" t="s">
        <v>6</v>
      </c>
      <c r="N33" s="111"/>
      <c r="O33" s="112"/>
      <c r="P33" s="112"/>
      <c r="Q33" s="113">
        <f>SUM(N29-D35)</f>
        <v>-11650</v>
      </c>
      <c r="R33" s="65" t="s">
        <v>78</v>
      </c>
      <c r="S33" s="6"/>
      <c r="U33" s="90"/>
    </row>
    <row r="34" spans="2:23" ht="20.100000000000001" customHeight="1" x14ac:dyDescent="0.35">
      <c r="B34" s="1" t="s">
        <v>32</v>
      </c>
      <c r="D34" s="17">
        <v>0.75</v>
      </c>
      <c r="H34" s="126"/>
      <c r="J34" s="44"/>
      <c r="M34" s="8"/>
      <c r="N34" s="7"/>
      <c r="O34" s="8"/>
      <c r="P34" s="8"/>
      <c r="Q34" s="8"/>
      <c r="U34" s="90"/>
    </row>
    <row r="35" spans="2:23" ht="20.100000000000001" customHeight="1" thickBot="1" x14ac:dyDescent="0.4">
      <c r="B35" s="1" t="s">
        <v>33</v>
      </c>
      <c r="D35" s="22">
        <f>SUM(D33*D34)</f>
        <v>131250</v>
      </c>
      <c r="H35" s="126"/>
      <c r="J35" s="44"/>
      <c r="L35" s="75"/>
      <c r="M35" s="97" t="s">
        <v>38</v>
      </c>
      <c r="N35" s="98"/>
      <c r="O35" s="99"/>
      <c r="P35" s="99"/>
      <c r="Q35" s="96">
        <f>SUM(S27-S25)</f>
        <v>245.625</v>
      </c>
      <c r="U35" s="90"/>
    </row>
    <row r="36" spans="2:23" ht="20.100000000000001" customHeight="1" x14ac:dyDescent="0.25">
      <c r="B36" s="1" t="s">
        <v>19</v>
      </c>
      <c r="D36" s="14">
        <v>5400</v>
      </c>
      <c r="H36" s="126"/>
      <c r="J36" s="44"/>
      <c r="M36" s="85"/>
      <c r="N36" s="86"/>
      <c r="O36" s="87"/>
      <c r="P36" s="87"/>
      <c r="Q36" s="81"/>
      <c r="U36" s="90"/>
    </row>
    <row r="37" spans="2:23" ht="18.75" customHeight="1" x14ac:dyDescent="0.3">
      <c r="B37" s="10" t="s">
        <v>34</v>
      </c>
      <c r="C37" s="10"/>
      <c r="D37" s="17">
        <v>0.05</v>
      </c>
      <c r="H37" s="126"/>
      <c r="J37" s="44"/>
      <c r="K37" s="114" t="s">
        <v>50</v>
      </c>
      <c r="L37" s="115"/>
      <c r="M37" s="116"/>
      <c r="N37" s="117">
        <f>SUM(($D$48*$D$49)*12)/$D$6</f>
        <v>0.12</v>
      </c>
      <c r="O37" s="56"/>
      <c r="P37" s="56"/>
      <c r="Q37" s="118" t="s">
        <v>51</v>
      </c>
      <c r="R37" s="119" t="str">
        <f>IF((Q33)&lt;=0,"Infinite",(SUM(($D$48*$D$49)*12)/(Q33)))</f>
        <v>Infinite</v>
      </c>
      <c r="S37" s="83"/>
      <c r="U37" s="128"/>
      <c r="W37" s="31"/>
    </row>
    <row r="38" spans="2:23" ht="20.100000000000001" customHeight="1" x14ac:dyDescent="0.3">
      <c r="B38" s="10" t="s">
        <v>39</v>
      </c>
      <c r="C38" s="10"/>
      <c r="D38" s="14">
        <v>800</v>
      </c>
      <c r="H38" s="126"/>
      <c r="J38" s="44"/>
      <c r="K38" s="66" t="s">
        <v>80</v>
      </c>
      <c r="L38" s="67"/>
      <c r="M38" s="67"/>
      <c r="N38" s="68"/>
      <c r="O38" s="56"/>
      <c r="P38" s="56"/>
      <c r="Q38" s="66" t="s">
        <v>79</v>
      </c>
      <c r="R38" s="55"/>
      <c r="S38" s="82"/>
      <c r="U38" s="90"/>
    </row>
    <row r="39" spans="2:23" ht="19.5" customHeight="1" x14ac:dyDescent="0.3">
      <c r="B39" s="10" t="s">
        <v>88</v>
      </c>
      <c r="C39" s="10"/>
      <c r="D39" s="14">
        <v>10</v>
      </c>
      <c r="E39" s="1" t="s">
        <v>89</v>
      </c>
      <c r="H39" s="126"/>
      <c r="J39" s="44"/>
      <c r="K39" s="144" t="s">
        <v>59</v>
      </c>
      <c r="L39" s="145"/>
      <c r="M39" s="146"/>
      <c r="N39" s="100">
        <f>SUM((($D$48*$D$49)*(12-$D$54))-(($S$25*12)+(D52+D53)*D54))/(N29)</f>
        <v>2.4644648829431438E-2</v>
      </c>
      <c r="O39" s="56"/>
      <c r="P39" s="56"/>
      <c r="S39" s="89"/>
      <c r="U39" s="90"/>
    </row>
    <row r="40" spans="2:23" ht="19.5" customHeight="1" x14ac:dyDescent="0.3">
      <c r="H40" s="126"/>
      <c r="J40" s="44"/>
      <c r="K40" s="66" t="s">
        <v>81</v>
      </c>
      <c r="L40" s="55"/>
      <c r="M40" s="55"/>
      <c r="N40" s="57"/>
      <c r="O40" s="55"/>
      <c r="P40" s="55"/>
      <c r="Q40" s="55"/>
      <c r="R40" s="55"/>
      <c r="S40" s="89"/>
      <c r="U40" s="90"/>
    </row>
    <row r="41" spans="2:23" ht="19.5" customHeight="1" x14ac:dyDescent="0.3">
      <c r="H41" s="126"/>
      <c r="J41" s="44"/>
      <c r="K41" s="114" t="s">
        <v>60</v>
      </c>
      <c r="L41" s="115"/>
      <c r="M41" s="115"/>
      <c r="N41" s="120">
        <f>SUM((($D$48*$D$49)*12)-(($S$25*12)))/$D$6</f>
        <v>2.9475000000000001E-2</v>
      </c>
      <c r="O41" s="84"/>
      <c r="P41" s="58"/>
      <c r="Q41" s="114" t="s">
        <v>52</v>
      </c>
      <c r="R41" s="119" t="str">
        <f>IF((Q33)&lt;=0,"Infinite",(SUM(((S27-S25)*12)/Q33)))</f>
        <v>Infinite</v>
      </c>
      <c r="S41" s="89"/>
      <c r="U41" s="90"/>
    </row>
    <row r="42" spans="2:23" ht="18.75" customHeight="1" x14ac:dyDescent="0.3">
      <c r="H42" s="126"/>
      <c r="J42" s="44"/>
      <c r="K42" s="66" t="s">
        <v>82</v>
      </c>
      <c r="N42" s="43"/>
      <c r="Q42" s="66" t="s">
        <v>83</v>
      </c>
      <c r="U42" s="90"/>
    </row>
    <row r="43" spans="2:23" ht="20.25" customHeight="1" x14ac:dyDescent="0.2">
      <c r="B43" s="10" t="s">
        <v>65</v>
      </c>
      <c r="C43" s="10"/>
      <c r="D43" s="14">
        <v>0</v>
      </c>
      <c r="H43" s="126"/>
      <c r="I43" s="77"/>
      <c r="J43" s="78"/>
      <c r="K43" s="79"/>
      <c r="L43" s="79"/>
      <c r="M43" s="79"/>
      <c r="N43" s="80"/>
      <c r="O43" s="79"/>
      <c r="P43" s="79"/>
      <c r="Q43" s="79"/>
      <c r="R43" s="79"/>
      <c r="U43" s="90"/>
    </row>
    <row r="44" spans="2:23" ht="20.25" customHeight="1" x14ac:dyDescent="0.2">
      <c r="B44" s="41" t="s">
        <v>37</v>
      </c>
      <c r="C44" s="10"/>
      <c r="D44" s="42">
        <v>0</v>
      </c>
      <c r="H44" s="127"/>
      <c r="I44" s="129"/>
      <c r="J44" s="129"/>
      <c r="K44" s="129"/>
      <c r="L44" s="129"/>
      <c r="M44" s="129"/>
      <c r="N44" s="130"/>
      <c r="O44" s="129"/>
      <c r="P44" s="129"/>
      <c r="Q44" s="129"/>
      <c r="R44" s="129"/>
      <c r="S44" s="129"/>
      <c r="T44" s="129"/>
      <c r="U44" s="90"/>
    </row>
    <row r="45" spans="2:23" ht="23.25" customHeight="1" x14ac:dyDescent="0.2">
      <c r="B45" s="10" t="s">
        <v>36</v>
      </c>
      <c r="C45" s="10"/>
      <c r="D45" s="60">
        <v>0.1</v>
      </c>
      <c r="N45" s="43"/>
    </row>
    <row r="46" spans="2:23" ht="15" x14ac:dyDescent="0.25">
      <c r="B46" s="10" t="s">
        <v>41</v>
      </c>
      <c r="C46" s="10"/>
      <c r="D46" s="61">
        <f>SUM(N50:N57)</f>
        <v>75</v>
      </c>
      <c r="E46" s="19" t="s">
        <v>46</v>
      </c>
      <c r="K46" s="28" t="s">
        <v>72</v>
      </c>
    </row>
    <row r="47" spans="2:23" ht="20.25" customHeight="1" x14ac:dyDescent="0.2">
      <c r="B47" s="10"/>
      <c r="C47" s="10"/>
      <c r="D47" s="59"/>
    </row>
    <row r="48" spans="2:23" ht="15.75" x14ac:dyDescent="0.25">
      <c r="B48" s="12" t="s">
        <v>44</v>
      </c>
      <c r="C48" s="12"/>
      <c r="D48" s="29">
        <v>1</v>
      </c>
      <c r="K48" s="47" t="s">
        <v>69</v>
      </c>
      <c r="L48" s="48"/>
      <c r="M48" s="48"/>
      <c r="N48" s="49"/>
    </row>
    <row r="49" spans="2:14" ht="15.75" x14ac:dyDescent="0.25">
      <c r="B49" s="12" t="s">
        <v>45</v>
      </c>
      <c r="C49" s="12"/>
      <c r="D49" s="30">
        <v>1000</v>
      </c>
      <c r="K49" s="50"/>
      <c r="N49" s="51"/>
    </row>
    <row r="50" spans="2:14" x14ac:dyDescent="0.2">
      <c r="K50" s="50"/>
      <c r="L50" s="1" t="s">
        <v>66</v>
      </c>
      <c r="N50" s="70">
        <v>0</v>
      </c>
    </row>
    <row r="51" spans="2:14" x14ac:dyDescent="0.2">
      <c r="B51" s="1" t="s">
        <v>64</v>
      </c>
      <c r="K51" s="50"/>
      <c r="L51" s="1" t="s">
        <v>68</v>
      </c>
      <c r="N51" s="70">
        <v>0</v>
      </c>
    </row>
    <row r="52" spans="2:14" x14ac:dyDescent="0.2">
      <c r="C52" s="32" t="s">
        <v>53</v>
      </c>
      <c r="D52" s="34">
        <v>110</v>
      </c>
      <c r="K52" s="50"/>
      <c r="L52" s="1" t="s">
        <v>67</v>
      </c>
      <c r="N52" s="70">
        <v>0</v>
      </c>
    </row>
    <row r="53" spans="2:14" x14ac:dyDescent="0.2">
      <c r="C53" s="32" t="s">
        <v>55</v>
      </c>
      <c r="D53" s="34">
        <v>40</v>
      </c>
      <c r="K53" s="50"/>
      <c r="L53" s="1" t="s">
        <v>42</v>
      </c>
      <c r="N53" s="70">
        <v>0</v>
      </c>
    </row>
    <row r="54" spans="2:14" ht="15" x14ac:dyDescent="0.2">
      <c r="C54" s="32" t="s">
        <v>54</v>
      </c>
      <c r="D54" s="33">
        <v>0</v>
      </c>
      <c r="K54" s="50"/>
      <c r="L54" s="1" t="s">
        <v>70</v>
      </c>
      <c r="N54" s="70">
        <v>50</v>
      </c>
    </row>
    <row r="55" spans="2:14" x14ac:dyDescent="0.2">
      <c r="K55" s="50"/>
      <c r="L55" s="1" t="s">
        <v>71</v>
      </c>
      <c r="N55" s="70">
        <v>25</v>
      </c>
    </row>
    <row r="56" spans="2:14" ht="15" x14ac:dyDescent="0.25">
      <c r="B56" s="28" t="s">
        <v>22</v>
      </c>
      <c r="K56" s="50"/>
      <c r="L56" s="1" t="s">
        <v>87</v>
      </c>
      <c r="N56" s="70">
        <v>0</v>
      </c>
    </row>
    <row r="57" spans="2:14" x14ac:dyDescent="0.2">
      <c r="K57" s="50"/>
      <c r="L57" s="1" t="s">
        <v>73</v>
      </c>
      <c r="N57" s="70">
        <v>0</v>
      </c>
    </row>
    <row r="58" spans="2:14" ht="19.5" customHeight="1" x14ac:dyDescent="0.2">
      <c r="B58" s="1" t="s">
        <v>30</v>
      </c>
      <c r="K58" s="52"/>
      <c r="L58" s="53"/>
      <c r="M58" s="53"/>
      <c r="N58" s="54"/>
    </row>
    <row r="59" spans="2:14" x14ac:dyDescent="0.2">
      <c r="B59" s="1" t="s">
        <v>56</v>
      </c>
    </row>
    <row r="60" spans="2:14" x14ac:dyDescent="0.2">
      <c r="B60" s="1" t="s">
        <v>61</v>
      </c>
    </row>
    <row r="61" spans="2:14" x14ac:dyDescent="0.2">
      <c r="B61" s="1" t="s">
        <v>91</v>
      </c>
      <c r="D61" s="1"/>
    </row>
  </sheetData>
  <sheetProtection algorithmName="SHA-512" hashValue="7TnETMu+PIT4nwpmXAtgc3f1R1yZNHrkAgRhb+kzM7/lPS9zkM/6kLKERR+m+XaNNH+OEZfhbkJvXdVIaCOqYA==" saltValue="CU9RQvchzVPEv2RGLsA6AA==" spinCount="100000" sheet="1" selectLockedCells="1"/>
  <mergeCells count="4">
    <mergeCell ref="B12:C12"/>
    <mergeCell ref="K39:M39"/>
    <mergeCell ref="B2:C2"/>
    <mergeCell ref="B4:C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7DA4-1F6D-4B3A-9C23-683DBAE3843E}">
  <dimension ref="A1:V41"/>
  <sheetViews>
    <sheetView showGridLines="0" showRowColHeaders="0" workbookViewId="0">
      <selection activeCell="AB22" sqref="AB22"/>
    </sheetView>
  </sheetViews>
  <sheetFormatPr defaultRowHeight="15" x14ac:dyDescent="0.25"/>
  <cols>
    <col min="2" max="2" width="2.7109375" customWidth="1"/>
    <col min="9" max="9" width="2.5703125" customWidth="1"/>
    <col min="10" max="10" width="3.85546875" customWidth="1"/>
    <col min="11" max="11" width="2.7109375" customWidth="1"/>
    <col min="12" max="12" width="4.5703125" customWidth="1"/>
    <col min="13" max="13" width="2.5703125" customWidth="1"/>
    <col min="20" max="20" width="4.85546875" customWidth="1"/>
  </cols>
  <sheetData>
    <row r="1" spans="1:22" x14ac:dyDescent="0.25">
      <c r="A1" s="154" t="s">
        <v>98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</row>
    <row r="2" spans="1:22" ht="24" customHeight="1" thickBot="1" x14ac:dyDescent="0.3"/>
    <row r="3" spans="1:22" ht="9.75" customHeight="1" x14ac:dyDescent="0.25">
      <c r="B3" s="132"/>
      <c r="C3" s="133"/>
      <c r="D3" s="133"/>
      <c r="E3" s="133"/>
      <c r="F3" s="133"/>
      <c r="G3" s="133"/>
      <c r="H3" s="133"/>
      <c r="I3" s="134"/>
      <c r="N3" s="132"/>
      <c r="O3" s="133"/>
      <c r="P3" s="133"/>
      <c r="Q3" s="133"/>
      <c r="R3" s="133"/>
      <c r="S3" s="133"/>
      <c r="T3" s="134"/>
    </row>
    <row r="4" spans="1:22" x14ac:dyDescent="0.25">
      <c r="B4" s="135"/>
      <c r="I4" s="136"/>
      <c r="N4" s="135"/>
      <c r="T4" s="136"/>
    </row>
    <row r="5" spans="1:22" x14ac:dyDescent="0.25">
      <c r="B5" s="135"/>
      <c r="I5" s="136"/>
      <c r="N5" s="135"/>
      <c r="T5" s="136"/>
    </row>
    <row r="6" spans="1:22" x14ac:dyDescent="0.25">
      <c r="B6" s="135"/>
      <c r="I6" s="136"/>
      <c r="N6" s="135"/>
      <c r="T6" s="136"/>
    </row>
    <row r="7" spans="1:22" x14ac:dyDescent="0.25">
      <c r="B7" s="135"/>
      <c r="I7" s="136"/>
      <c r="N7" s="135"/>
      <c r="T7" s="136"/>
    </row>
    <row r="8" spans="1:22" x14ac:dyDescent="0.25">
      <c r="B8" s="135"/>
      <c r="I8" s="136"/>
      <c r="N8" s="135"/>
      <c r="T8" s="136"/>
    </row>
    <row r="9" spans="1:22" x14ac:dyDescent="0.25">
      <c r="B9" s="135"/>
      <c r="I9" s="136"/>
      <c r="N9" s="135"/>
      <c r="T9" s="136"/>
    </row>
    <row r="10" spans="1:22" x14ac:dyDescent="0.25">
      <c r="B10" s="135"/>
      <c r="I10" s="136"/>
      <c r="N10" s="135"/>
      <c r="T10" s="136"/>
    </row>
    <row r="11" spans="1:22" x14ac:dyDescent="0.25">
      <c r="B11" s="135"/>
      <c r="I11" s="136"/>
      <c r="N11" s="135"/>
      <c r="T11" s="136"/>
    </row>
    <row r="12" spans="1:22" x14ac:dyDescent="0.25">
      <c r="B12" s="135"/>
      <c r="I12" s="136"/>
      <c r="N12" s="135"/>
      <c r="T12" s="136"/>
    </row>
    <row r="13" spans="1:22" x14ac:dyDescent="0.25">
      <c r="B13" s="135"/>
      <c r="I13" s="136"/>
      <c r="N13" s="135"/>
      <c r="T13" s="136"/>
    </row>
    <row r="14" spans="1:22" x14ac:dyDescent="0.25">
      <c r="B14" s="135"/>
      <c r="I14" s="136"/>
      <c r="N14" s="135"/>
      <c r="T14" s="136"/>
    </row>
    <row r="15" spans="1:22" x14ac:dyDescent="0.25">
      <c r="B15" s="135"/>
      <c r="I15" s="136"/>
      <c r="N15" s="135"/>
      <c r="T15" s="136"/>
    </row>
    <row r="16" spans="1:22" x14ac:dyDescent="0.25">
      <c r="B16" s="135"/>
      <c r="I16" s="136"/>
      <c r="N16" s="135"/>
      <c r="T16" s="136"/>
    </row>
    <row r="17" spans="2:22" x14ac:dyDescent="0.25">
      <c r="B17" s="135"/>
      <c r="I17" s="136"/>
      <c r="N17" s="135"/>
      <c r="T17" s="136"/>
    </row>
    <row r="18" spans="2:22" x14ac:dyDescent="0.25">
      <c r="B18" s="135"/>
      <c r="I18" s="136"/>
      <c r="N18" s="135"/>
      <c r="T18" s="136"/>
    </row>
    <row r="19" spans="2:22" x14ac:dyDescent="0.25">
      <c r="B19" s="135"/>
      <c r="I19" s="136"/>
      <c r="N19" s="135"/>
      <c r="T19" s="136"/>
    </row>
    <row r="20" spans="2:22" x14ac:dyDescent="0.25">
      <c r="B20" s="135"/>
      <c r="I20" s="136"/>
      <c r="N20" s="135"/>
      <c r="T20" s="136"/>
    </row>
    <row r="21" spans="2:22" ht="19.5" customHeight="1" thickBot="1" x14ac:dyDescent="0.3">
      <c r="B21" s="138"/>
      <c r="C21" s="150" t="s">
        <v>92</v>
      </c>
      <c r="D21" s="150"/>
      <c r="E21" s="150"/>
      <c r="F21" s="150"/>
      <c r="G21" s="150"/>
      <c r="H21" s="150"/>
      <c r="I21" s="137"/>
      <c r="N21" s="151" t="s">
        <v>93</v>
      </c>
      <c r="O21" s="152"/>
      <c r="P21" s="152"/>
      <c r="Q21" s="152"/>
      <c r="R21" s="152"/>
      <c r="S21" s="152"/>
      <c r="T21" s="137"/>
    </row>
    <row r="22" spans="2:22" ht="15.75" thickBot="1" x14ac:dyDescent="0.3"/>
    <row r="23" spans="2:22" ht="11.25" customHeight="1" x14ac:dyDescent="0.25">
      <c r="B23" s="132"/>
      <c r="C23" s="133"/>
      <c r="D23" s="133"/>
      <c r="E23" s="133"/>
      <c r="F23" s="133"/>
      <c r="G23" s="133"/>
      <c r="H23" s="133"/>
      <c r="I23" s="133"/>
      <c r="J23" s="133"/>
      <c r="K23" s="134"/>
      <c r="N23" s="132"/>
      <c r="O23" s="133"/>
      <c r="P23" s="133"/>
      <c r="Q23" s="133"/>
      <c r="R23" s="133"/>
      <c r="S23" s="133"/>
      <c r="T23" s="133"/>
      <c r="U23" s="133"/>
      <c r="V23" s="134"/>
    </row>
    <row r="24" spans="2:22" x14ac:dyDescent="0.25">
      <c r="B24" s="135"/>
      <c r="K24" s="136"/>
      <c r="N24" s="135"/>
      <c r="V24" s="136"/>
    </row>
    <row r="25" spans="2:22" x14ac:dyDescent="0.25">
      <c r="B25" s="135"/>
      <c r="K25" s="136"/>
      <c r="N25" s="135"/>
      <c r="V25" s="136"/>
    </row>
    <row r="26" spans="2:22" x14ac:dyDescent="0.25">
      <c r="B26" s="135"/>
      <c r="K26" s="136"/>
      <c r="N26" s="135"/>
      <c r="V26" s="136"/>
    </row>
    <row r="27" spans="2:22" x14ac:dyDescent="0.25">
      <c r="B27" s="135"/>
      <c r="K27" s="136"/>
      <c r="N27" s="135"/>
      <c r="V27" s="136"/>
    </row>
    <row r="28" spans="2:22" x14ac:dyDescent="0.25">
      <c r="B28" s="135"/>
      <c r="K28" s="136"/>
      <c r="N28" s="135"/>
      <c r="V28" s="136"/>
    </row>
    <row r="29" spans="2:22" x14ac:dyDescent="0.25">
      <c r="B29" s="135"/>
      <c r="K29" s="136"/>
      <c r="N29" s="135"/>
      <c r="V29" s="136"/>
    </row>
    <row r="30" spans="2:22" x14ac:dyDescent="0.25">
      <c r="B30" s="135"/>
      <c r="K30" s="136"/>
      <c r="N30" s="135"/>
      <c r="V30" s="136"/>
    </row>
    <row r="31" spans="2:22" x14ac:dyDescent="0.25">
      <c r="B31" s="135"/>
      <c r="K31" s="136"/>
      <c r="N31" s="135"/>
      <c r="V31" s="136"/>
    </row>
    <row r="32" spans="2:22" x14ac:dyDescent="0.25">
      <c r="B32" s="135"/>
      <c r="K32" s="136"/>
      <c r="N32" s="135"/>
      <c r="V32" s="136"/>
    </row>
    <row r="33" spans="2:22" x14ac:dyDescent="0.25">
      <c r="B33" s="135"/>
      <c r="K33" s="136"/>
      <c r="N33" s="135"/>
      <c r="V33" s="136"/>
    </row>
    <row r="34" spans="2:22" x14ac:dyDescent="0.25">
      <c r="B34" s="135"/>
      <c r="K34" s="136"/>
      <c r="N34" s="135"/>
      <c r="V34" s="136"/>
    </row>
    <row r="35" spans="2:22" x14ac:dyDescent="0.25">
      <c r="B35" s="135"/>
      <c r="K35" s="136"/>
      <c r="N35" s="135"/>
      <c r="V35" s="136"/>
    </row>
    <row r="36" spans="2:22" x14ac:dyDescent="0.25">
      <c r="B36" s="135"/>
      <c r="K36" s="136"/>
      <c r="N36" s="135"/>
      <c r="V36" s="136"/>
    </row>
    <row r="37" spans="2:22" x14ac:dyDescent="0.25">
      <c r="B37" s="135"/>
      <c r="K37" s="136"/>
      <c r="N37" s="135"/>
      <c r="V37" s="136"/>
    </row>
    <row r="38" spans="2:22" x14ac:dyDescent="0.25">
      <c r="B38" s="135"/>
      <c r="K38" s="136"/>
      <c r="N38" s="135"/>
      <c r="V38" s="136"/>
    </row>
    <row r="39" spans="2:22" x14ac:dyDescent="0.25">
      <c r="B39" s="135"/>
      <c r="K39" s="136"/>
      <c r="N39" s="135"/>
      <c r="V39" s="136"/>
    </row>
    <row r="40" spans="2:22" x14ac:dyDescent="0.25">
      <c r="B40" s="135"/>
      <c r="K40" s="136"/>
      <c r="N40" s="135"/>
      <c r="V40" s="136"/>
    </row>
    <row r="41" spans="2:22" ht="21" customHeight="1" thickBot="1" x14ac:dyDescent="0.3">
      <c r="B41" s="138"/>
      <c r="C41" s="152" t="s">
        <v>94</v>
      </c>
      <c r="D41" s="152"/>
      <c r="E41" s="152"/>
      <c r="F41" s="152"/>
      <c r="G41" s="152"/>
      <c r="H41" s="152"/>
      <c r="I41" s="139"/>
      <c r="J41" s="139"/>
      <c r="K41" s="137"/>
      <c r="N41" s="151" t="s">
        <v>95</v>
      </c>
      <c r="O41" s="152"/>
      <c r="P41" s="152"/>
      <c r="Q41" s="152"/>
      <c r="R41" s="152"/>
      <c r="S41" s="152"/>
      <c r="T41" s="152"/>
      <c r="U41" s="152"/>
      <c r="V41" s="153"/>
    </row>
  </sheetData>
  <sheetProtection algorithmName="SHA-512" hashValue="qEBvnFkEoNu2XZja+6N1ofzrvAXJix3R+WJQfh4L6hh7pypTEW3BcmsER/SomXHUyK7THHnvK8ctI82PsHKLCw==" saltValue="pfQJ6n16AQZgqUFJiQlJyg==" spinCount="100000" sheet="1" objects="1" scenarios="1"/>
  <mergeCells count="5">
    <mergeCell ref="C21:H21"/>
    <mergeCell ref="N21:S21"/>
    <mergeCell ref="C41:H41"/>
    <mergeCell ref="N41:V41"/>
    <mergeCell ref="A1:V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Platina</vt:lpstr>
      <vt:lpstr> Intro  Please Read for More!</vt:lpstr>
      <vt:lpstr>The BRR Calculator</vt:lpstr>
      <vt:lpstr>More Free Sheets!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Cohen</dc:creator>
  <cp:lastModifiedBy>Russell Cohen</cp:lastModifiedBy>
  <cp:lastPrinted>2023-09-12T16:59:55Z</cp:lastPrinted>
  <dcterms:created xsi:type="dcterms:W3CDTF">2014-09-27T14:30:44Z</dcterms:created>
  <dcterms:modified xsi:type="dcterms:W3CDTF">2025-01-14T10:05:23Z</dcterms:modified>
</cp:coreProperties>
</file>